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z" sheetId="1" r:id="rId1"/>
    <sheet name="Erfolgsrechnung" sheetId="2" r:id="rId2"/>
    <sheet name="Abschlussbericht" sheetId="3" r:id="rId3"/>
    <sheet name="Privatfinanzierung" sheetId="4" r:id="rId4"/>
  </sheets>
  <definedNames/>
  <calcPr fullCalcOnLoad="1"/>
</workbook>
</file>

<file path=xl/sharedStrings.xml><?xml version="1.0" encoding="utf-8"?>
<sst xmlns="http://schemas.openxmlformats.org/spreadsheetml/2006/main" count="171" uniqueCount="56">
  <si>
    <t>FÖRDERVEREIN NAS MODE</t>
  </si>
  <si>
    <t>JAHRESRECHNUNG</t>
  </si>
  <si>
    <t>BILANZ</t>
  </si>
  <si>
    <t>Veränderung 
gegenüber Vorjahr</t>
  </si>
  <si>
    <t>Aktiven</t>
  </si>
  <si>
    <t>Flüssige Mittel</t>
  </si>
  <si>
    <t>Guthaben Raiffeisenbank (II)</t>
  </si>
  <si>
    <t>Fr.</t>
  </si>
  <si>
    <t>Total Flüssige Mittel</t>
  </si>
  <si>
    <t>Forderungen</t>
  </si>
  <si>
    <t>Debitor VST</t>
  </si>
  <si>
    <t>Total Forderungen</t>
  </si>
  <si>
    <t>Total Aktiven</t>
  </si>
  <si>
    <t>Eigenkapital</t>
  </si>
  <si>
    <t>Jahresgewinn/Jahresverlust</t>
  </si>
  <si>
    <t>Eigenkapital am 31.12.</t>
  </si>
  <si>
    <t>Total Passiven</t>
  </si>
  <si>
    <t>Kontrollzeile</t>
  </si>
  <si>
    <t>ERFOLGSRECHNUNG</t>
  </si>
  <si>
    <t>2016</t>
  </si>
  <si>
    <t>2015</t>
  </si>
  <si>
    <t>Einnahmen</t>
  </si>
  <si>
    <t>Spenden &amp; Patenschaften</t>
  </si>
  <si>
    <t>Spenden Bea Petri*</t>
  </si>
  <si>
    <t>Zinserträge</t>
  </si>
  <si>
    <t>Total Einnahmen</t>
  </si>
  <si>
    <t>Förderbeiträge an NAS MODE Ouagadougou</t>
  </si>
  <si>
    <t>Beiträge an NAS MODE Ouagadougou</t>
  </si>
  <si>
    <t>Ausbildungstransfers</t>
  </si>
  <si>
    <t>Ausbildung Schweiz</t>
  </si>
  <si>
    <t>Total Förderbeiträge an NAS MODE</t>
  </si>
  <si>
    <t>Ausgaben- / Einnahmenüberschuss</t>
  </si>
  <si>
    <t>Aufwand</t>
  </si>
  <si>
    <t>Reisespesen / Unterkunft / Visum</t>
  </si>
  <si>
    <t>Dokumentationen / Drucksachen / Flyer</t>
  </si>
  <si>
    <t>Webseite / Werbung / Events</t>
  </si>
  <si>
    <t>Aufwand (teils finanziert durch Bea Petri*)</t>
  </si>
  <si>
    <t>Transportkosten</t>
  </si>
  <si>
    <t>Bankspesen</t>
  </si>
  <si>
    <t>Total Aufwand</t>
  </si>
  <si>
    <t>Jahresgewinn / -verlust</t>
  </si>
  <si>
    <t>ABSCHLUSSBERICHT</t>
  </si>
  <si>
    <t>Transfer Ausbildung und Investitionen*</t>
  </si>
  <si>
    <t>Finanzielle Mittel aus Spenden und Patenschaften</t>
  </si>
  <si>
    <t>Ausgaben Reisen und Drucksachen</t>
  </si>
  <si>
    <t>Ausgaben Transporte und Spesen z.L. Nas Mode</t>
  </si>
  <si>
    <t>Mittelzu- (+)  / Mittelabfluss (-) im laufenden Jahr</t>
  </si>
  <si>
    <t>Total flüssige Mittel und Forderungen 01.01.</t>
  </si>
  <si>
    <t>Total flüssige Mittel und Forderungen 31.12.</t>
  </si>
  <si>
    <t>*Ausbildung</t>
  </si>
  <si>
    <t>*Investitionen und Unterhalt</t>
  </si>
  <si>
    <t>*Transfer Förderbeiträge NAS MODE</t>
  </si>
  <si>
    <t>PRIVATFINANZIERUNGEN</t>
  </si>
  <si>
    <t>NAS MODE Projekt direkt durch Bea Petri</t>
  </si>
  <si>
    <t>Total privat finanziert</t>
  </si>
  <si>
    <t>Total Details Ausgaben privatfinanziert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</si>
</sst>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/D/YYYY"/>
    <numFmt numFmtId="167" formatCode="_ * #,##0.00_ ;_ * \-#,##0.00_ ;_ * \-??_ ;_ @_ "/>
    <numFmt numFmtId="168" formatCode="0%"/>
    <numFmt numFmtId="169" formatCode="0.0%"/>
    <numFmt numFmtId="170" formatCode="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right"/>
      <protection/>
    </xf>
    <xf numFmtId="164" fontId="4" fillId="0" borderId="0" xfId="20" applyFont="1" applyAlignment="1">
      <alignment horizontal="left" vertical="top"/>
      <protection/>
    </xf>
    <xf numFmtId="166" fontId="3" fillId="0" borderId="1" xfId="20" applyNumberFormat="1" applyFont="1" applyBorder="1" applyAlignment="1">
      <alignment horizontal="center" vertical="top"/>
      <protection/>
    </xf>
    <xf numFmtId="166" fontId="3" fillId="0" borderId="0" xfId="20" applyNumberFormat="1" applyFont="1" applyBorder="1" applyAlignment="1">
      <alignment horizontal="center" vertical="top"/>
      <protection/>
    </xf>
    <xf numFmtId="166" fontId="1" fillId="0" borderId="0" xfId="20" applyNumberFormat="1" applyBorder="1" applyAlignment="1">
      <alignment horizontal="center" vertical="top"/>
      <protection/>
    </xf>
    <xf numFmtId="164" fontId="1" fillId="2" borderId="1" xfId="20" applyFont="1" applyFill="1" applyBorder="1" applyAlignment="1">
      <alignment horizontal="right" vertical="top" wrapText="1"/>
      <protection/>
    </xf>
    <xf numFmtId="164" fontId="1" fillId="2" borderId="0" xfId="20" applyFill="1">
      <alignment/>
      <protection/>
    </xf>
    <xf numFmtId="164" fontId="5" fillId="0" borderId="0" xfId="20" applyFont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7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7" fontId="1" fillId="2" borderId="1" xfId="20" applyNumberFormat="1" applyFill="1" applyBorder="1">
      <alignment/>
      <protection/>
    </xf>
    <xf numFmtId="169" fontId="1" fillId="2" borderId="0" xfId="19" applyNumberFormat="1" applyFont="1" applyFill="1" applyBorder="1" applyAlignment="1" applyProtection="1">
      <alignment/>
      <protection/>
    </xf>
    <xf numFmtId="164" fontId="2" fillId="0" borderId="2" xfId="20" applyFont="1" applyBorder="1" applyAlignment="1">
      <alignment horizontal="left"/>
      <protection/>
    </xf>
    <xf numFmtId="167" fontId="2" fillId="0" borderId="2" xfId="20" applyNumberFormat="1" applyFont="1" applyBorder="1">
      <alignment/>
      <protection/>
    </xf>
    <xf numFmtId="164" fontId="2" fillId="0" borderId="0" xfId="20" applyFont="1">
      <alignment/>
      <protection/>
    </xf>
    <xf numFmtId="167" fontId="1" fillId="2" borderId="0" xfId="20" applyNumberFormat="1" applyFill="1">
      <alignment/>
      <protection/>
    </xf>
    <xf numFmtId="169" fontId="1" fillId="2" borderId="2" xfId="19" applyNumberFormat="1" applyFont="1" applyFill="1" applyBorder="1" applyAlignment="1" applyProtection="1">
      <alignment/>
      <protection/>
    </xf>
    <xf numFmtId="169" fontId="1" fillId="2" borderId="0" xfId="20" applyNumberFormat="1" applyFill="1">
      <alignment/>
      <protection/>
    </xf>
    <xf numFmtId="167" fontId="1" fillId="2" borderId="2" xfId="20" applyNumberFormat="1" applyFill="1" applyBorder="1">
      <alignment/>
      <protection/>
    </xf>
    <xf numFmtId="164" fontId="2" fillId="0" borderId="3" xfId="20" applyFont="1" applyBorder="1" applyAlignment="1">
      <alignment horizontal="left"/>
      <protection/>
    </xf>
    <xf numFmtId="167" fontId="2" fillId="0" borderId="3" xfId="20" applyNumberFormat="1" applyFont="1" applyBorder="1">
      <alignment/>
      <protection/>
    </xf>
    <xf numFmtId="167" fontId="1" fillId="2" borderId="3" xfId="20" applyNumberFormat="1" applyFill="1" applyBorder="1">
      <alignment/>
      <protection/>
    </xf>
    <xf numFmtId="169" fontId="1" fillId="2" borderId="3" xfId="19" applyNumberFormat="1" applyFont="1" applyFill="1" applyBorder="1" applyAlignment="1" applyProtection="1">
      <alignment/>
      <protection/>
    </xf>
    <xf numFmtId="167" fontId="1" fillId="0" borderId="0" xfId="20" applyNumberFormat="1" applyFill="1">
      <alignment/>
      <protection/>
    </xf>
    <xf numFmtId="164" fontId="2" fillId="0" borderId="1" xfId="20" applyFont="1" applyBorder="1" applyAlignment="1">
      <alignment horizontal="left"/>
      <protection/>
    </xf>
    <xf numFmtId="167" fontId="2" fillId="0" borderId="1" xfId="20" applyNumberFormat="1" applyFont="1" applyBorder="1">
      <alignment/>
      <protection/>
    </xf>
    <xf numFmtId="169" fontId="1" fillId="2" borderId="1" xfId="19" applyNumberFormat="1" applyFont="1" applyFill="1" applyBorder="1" applyAlignment="1" applyProtection="1">
      <alignment/>
      <protection/>
    </xf>
    <xf numFmtId="164" fontId="1" fillId="0" borderId="2" xfId="20" applyFont="1" applyBorder="1" applyAlignment="1">
      <alignment horizontal="left"/>
      <protection/>
    </xf>
    <xf numFmtId="167" fontId="1" fillId="0" borderId="2" xfId="20" applyNumberFormat="1" applyFont="1" applyBorder="1">
      <alignment/>
      <protection/>
    </xf>
    <xf numFmtId="164" fontId="1" fillId="2" borderId="2" xfId="20" applyFill="1" applyBorder="1">
      <alignment/>
      <protection/>
    </xf>
    <xf numFmtId="167" fontId="2" fillId="0" borderId="0" xfId="20" applyNumberFormat="1" applyFont="1">
      <alignment/>
      <protection/>
    </xf>
    <xf numFmtId="164" fontId="6" fillId="0" borderId="0" xfId="20" applyFont="1" applyAlignment="1">
      <alignment horizontal="left"/>
      <protection/>
    </xf>
    <xf numFmtId="164" fontId="6" fillId="0" borderId="0" xfId="20" applyFont="1">
      <alignment/>
      <protection/>
    </xf>
    <xf numFmtId="167" fontId="6" fillId="0" borderId="0" xfId="20" applyNumberFormat="1" applyFont="1">
      <alignment/>
      <protection/>
    </xf>
    <xf numFmtId="167" fontId="1" fillId="0" borderId="0" xfId="20" applyNumberFormat="1">
      <alignment/>
      <protection/>
    </xf>
    <xf numFmtId="169" fontId="1" fillId="2" borderId="0" xfId="19" applyNumberFormat="1" applyFont="1" applyFill="1" applyBorder="1" applyAlignment="1" applyProtection="1">
      <alignment horizontal="right"/>
      <protection/>
    </xf>
    <xf numFmtId="164" fontId="1" fillId="0" borderId="1" xfId="20" applyFont="1" applyBorder="1" applyAlignment="1">
      <alignment horizontal="left"/>
      <protection/>
    </xf>
    <xf numFmtId="169" fontId="1" fillId="2" borderId="2" xfId="19" applyNumberFormat="1" applyFont="1" applyFill="1" applyBorder="1" applyAlignment="1" applyProtection="1">
      <alignment horizontal="right"/>
      <protection/>
    </xf>
    <xf numFmtId="167" fontId="1" fillId="0" borderId="0" xfId="20" applyNumberFormat="1" applyFont="1" applyFill="1">
      <alignment/>
      <protection/>
    </xf>
    <xf numFmtId="164" fontId="2" fillId="3" borderId="0" xfId="20" applyFont="1" applyFill="1" applyAlignment="1">
      <alignment horizontal="left"/>
      <protection/>
    </xf>
    <xf numFmtId="164" fontId="2" fillId="3" borderId="2" xfId="20" applyFont="1" applyFill="1" applyBorder="1" applyAlignment="1">
      <alignment horizontal="left"/>
      <protection/>
    </xf>
    <xf numFmtId="167" fontId="2" fillId="3" borderId="2" xfId="20" applyNumberFormat="1" applyFont="1" applyFill="1" applyBorder="1">
      <alignment/>
      <protection/>
    </xf>
    <xf numFmtId="164" fontId="2" fillId="0" borderId="0" xfId="20" applyFont="1" applyBorder="1" applyAlignment="1">
      <alignment horizontal="left"/>
      <protection/>
    </xf>
    <xf numFmtId="167" fontId="2" fillId="0" borderId="0" xfId="20" applyNumberFormat="1" applyFont="1" applyBorder="1">
      <alignment/>
      <protection/>
    </xf>
    <xf numFmtId="164" fontId="2" fillId="0" borderId="0" xfId="20" applyFont="1" applyBorder="1">
      <alignment/>
      <protection/>
    </xf>
    <xf numFmtId="168" fontId="1" fillId="2" borderId="0" xfId="19" applyFont="1" applyFill="1" applyBorder="1" applyAlignment="1" applyProtection="1">
      <alignment/>
      <protection/>
    </xf>
    <xf numFmtId="164" fontId="1" fillId="0" borderId="0" xfId="20" applyFont="1" applyBorder="1" applyAlignment="1">
      <alignment horizontal="left"/>
      <protection/>
    </xf>
    <xf numFmtId="167" fontId="1" fillId="0" borderId="0" xfId="20" applyNumberFormat="1" applyFont="1" applyFill="1" applyBorder="1">
      <alignment/>
      <protection/>
    </xf>
    <xf numFmtId="164" fontId="1" fillId="0" borderId="0" xfId="20" applyFont="1" applyBorder="1">
      <alignment/>
      <protection/>
    </xf>
    <xf numFmtId="167" fontId="1" fillId="0" borderId="0" xfId="20" applyNumberFormat="1" applyFont="1" applyBorder="1">
      <alignment/>
      <protection/>
    </xf>
    <xf numFmtId="167" fontId="1" fillId="0" borderId="1" xfId="20" applyNumberFormat="1" applyFont="1" applyBorder="1">
      <alignment/>
      <protection/>
    </xf>
    <xf numFmtId="168" fontId="1" fillId="2" borderId="2" xfId="19" applyFont="1" applyFill="1" applyBorder="1" applyAlignment="1" applyProtection="1">
      <alignment/>
      <protection/>
    </xf>
    <xf numFmtId="164" fontId="1" fillId="0" borderId="0" xfId="20" applyBorder="1">
      <alignment/>
      <protection/>
    </xf>
    <xf numFmtId="170" fontId="3" fillId="0" borderId="1" xfId="20" applyNumberFormat="1" applyFont="1" applyBorder="1" applyAlignment="1">
      <alignment horizontal="center" vertical="top"/>
      <protection/>
    </xf>
    <xf numFmtId="167" fontId="1" fillId="0" borderId="0" xfId="15" applyFont="1" applyFill="1" applyBorder="1" applyAlignment="1" applyProtection="1">
      <alignment/>
      <protection/>
    </xf>
    <xf numFmtId="167" fontId="2" fillId="0" borderId="2" xfId="15" applyFont="1" applyFill="1" applyBorder="1" applyAlignment="1" applyProtection="1">
      <alignment/>
      <protection/>
    </xf>
    <xf numFmtId="167" fontId="1" fillId="2" borderId="0" xfId="20" applyNumberFormat="1" applyFill="1" applyBorder="1">
      <alignment/>
      <protection/>
    </xf>
    <xf numFmtId="167" fontId="1" fillId="0" borderId="1" xfId="15" applyFont="1" applyFill="1" applyBorder="1" applyAlignment="1" applyProtection="1">
      <alignment/>
      <protection/>
    </xf>
    <xf numFmtId="164" fontId="1" fillId="0" borderId="0" xfId="20" applyFont="1" applyAlignment="1">
      <alignment horizontal="left" indent="5"/>
      <protection/>
    </xf>
    <xf numFmtId="167" fontId="1" fillId="0" borderId="0" xfId="15" applyNumberFormat="1" applyFont="1" applyFill="1" applyBorder="1" applyAlignment="1" applyProtection="1">
      <alignment/>
      <protection/>
    </xf>
    <xf numFmtId="164" fontId="2" fillId="3" borderId="0" xfId="20" applyFont="1" applyFill="1" applyAlignment="1">
      <alignment horizontal="left" indent="5"/>
      <protection/>
    </xf>
    <xf numFmtId="164" fontId="2" fillId="3" borderId="0" xfId="20" applyFont="1" applyFill="1">
      <alignment/>
      <protection/>
    </xf>
    <xf numFmtId="167" fontId="2" fillId="3" borderId="0" xfId="15" applyNumberFormat="1" applyFont="1" applyFill="1" applyBorder="1" applyAlignment="1" applyProtection="1">
      <alignment/>
      <protection/>
    </xf>
    <xf numFmtId="167" fontId="2" fillId="0" borderId="0" xfId="15" applyFont="1" applyFill="1" applyBorder="1" applyAlignment="1" applyProtection="1">
      <alignment/>
      <protection/>
    </xf>
    <xf numFmtId="164" fontId="1" fillId="0" borderId="0" xfId="20" applyFill="1" applyAlignment="1">
      <alignment horizontal="left" indent="5"/>
      <protection/>
    </xf>
    <xf numFmtId="164" fontId="1" fillId="0" borderId="0" xfId="20" applyFill="1">
      <alignment/>
      <protection/>
    </xf>
    <xf numFmtId="164" fontId="1" fillId="0" borderId="0" xfId="20" applyFont="1" applyFill="1" applyAlignment="1">
      <alignment horizontal="left"/>
      <protection/>
    </xf>
    <xf numFmtId="164" fontId="2" fillId="0" borderId="0" xfId="20" applyFont="1" applyFill="1" applyAlignment="1">
      <alignment horizontal="left" indent="5"/>
      <protection/>
    </xf>
    <xf numFmtId="164" fontId="2" fillId="0" borderId="0" xfId="20" applyFont="1" applyFill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N25" sqref="N25"/>
    </sheetView>
  </sheetViews>
  <sheetFormatPr defaultColWidth="11.421875" defaultRowHeight="12.75"/>
  <cols>
    <col min="1" max="1" width="41.00390625" style="1" customWidth="1"/>
    <col min="2" max="2" width="9.7109375" style="1" customWidth="1"/>
    <col min="3" max="3" width="7.7109375" style="1" customWidth="1"/>
    <col min="4" max="4" width="11.7109375" style="1" customWidth="1"/>
    <col min="5" max="5" width="3.28125" style="1" customWidth="1"/>
    <col min="6" max="6" width="7.7109375" style="1" customWidth="1"/>
    <col min="7" max="7" width="11.7109375" style="1" customWidth="1"/>
    <col min="8" max="8" width="3.28125" style="1" customWidth="1"/>
    <col min="9" max="9" width="11.7109375" style="1" customWidth="1"/>
    <col min="10" max="10" width="9.00390625" style="1" customWidth="1"/>
    <col min="11" max="16384" width="10.7109375" style="1" customWidth="1"/>
  </cols>
  <sheetData>
    <row r="1" spans="1:3" ht="12.75">
      <c r="A1" s="2"/>
      <c r="B1" s="2"/>
      <c r="C1" s="2"/>
    </row>
    <row r="2" spans="1:3" ht="12.75">
      <c r="A2" s="2" t="s">
        <v>0</v>
      </c>
      <c r="B2" s="2"/>
      <c r="C2" s="2"/>
    </row>
    <row r="3" spans="1:3" ht="12.75">
      <c r="A3" s="3" t="s">
        <v>1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10" ht="12.75">
      <c r="A6" s="2" t="s">
        <v>1</v>
      </c>
      <c r="B6" s="2"/>
      <c r="C6" s="2"/>
      <c r="G6" s="4" t="s">
        <v>0</v>
      </c>
      <c r="H6" s="4"/>
      <c r="I6" s="4"/>
      <c r="J6" s="4"/>
    </row>
    <row r="9" spans="1:10" ht="33" customHeight="1">
      <c r="A9" s="5" t="s">
        <v>2</v>
      </c>
      <c r="B9" s="3"/>
      <c r="C9" s="6">
        <v>42735</v>
      </c>
      <c r="D9" s="6"/>
      <c r="E9" s="7"/>
      <c r="F9" s="6">
        <v>42369</v>
      </c>
      <c r="G9" s="6"/>
      <c r="H9" s="8"/>
      <c r="I9" s="9" t="s">
        <v>3</v>
      </c>
      <c r="J9" s="9"/>
    </row>
    <row r="10" spans="1:10" ht="12.75">
      <c r="A10" s="2" t="s">
        <v>4</v>
      </c>
      <c r="B10" s="2"/>
      <c r="C10" s="2"/>
      <c r="I10" s="10"/>
      <c r="J10" s="10"/>
    </row>
    <row r="11" spans="1:10" ht="12.75">
      <c r="A11" s="2"/>
      <c r="B11" s="2"/>
      <c r="C11" s="2"/>
      <c r="I11" s="10"/>
      <c r="J11" s="10"/>
    </row>
    <row r="12" spans="1:10" ht="12.75">
      <c r="A12" s="11" t="s">
        <v>5</v>
      </c>
      <c r="B12" s="12"/>
      <c r="C12" s="2"/>
      <c r="I12" s="10"/>
      <c r="J12" s="10"/>
    </row>
    <row r="13" spans="1:10" ht="12.75">
      <c r="A13" s="12" t="s">
        <v>6</v>
      </c>
      <c r="B13" s="12"/>
      <c r="C13" s="12" t="s">
        <v>7</v>
      </c>
      <c r="D13" s="13">
        <v>68540.89</v>
      </c>
      <c r="E13" s="14"/>
      <c r="F13" s="12" t="s">
        <v>7</v>
      </c>
      <c r="G13" s="13">
        <v>67491.6</v>
      </c>
      <c r="I13" s="15">
        <f>D13-G13</f>
        <v>1049.2899999999936</v>
      </c>
      <c r="J13" s="16">
        <f>(D13-G13)/G13</f>
        <v>0.015546971771301814</v>
      </c>
    </row>
    <row r="14" spans="1:10" ht="12.75">
      <c r="A14" s="2" t="s">
        <v>8</v>
      </c>
      <c r="C14" s="17" t="s">
        <v>7</v>
      </c>
      <c r="D14" s="18">
        <f>SUM(D13:D13)</f>
        <v>68540.89</v>
      </c>
      <c r="E14" s="19"/>
      <c r="F14" s="17" t="s">
        <v>7</v>
      </c>
      <c r="G14" s="18">
        <f>SUM(G13:G13)</f>
        <v>67491.6</v>
      </c>
      <c r="I14" s="20">
        <f>D14-G14</f>
        <v>1049.2899999999936</v>
      </c>
      <c r="J14" s="21">
        <f>(D14-G14)/G14</f>
        <v>0.015546971771301814</v>
      </c>
    </row>
    <row r="15" spans="1:10" ht="30.75" customHeight="1">
      <c r="A15" s="2"/>
      <c r="C15" s="14"/>
      <c r="D15" s="13"/>
      <c r="E15" s="14"/>
      <c r="F15" s="14"/>
      <c r="G15" s="13"/>
      <c r="I15" s="20"/>
      <c r="J15" s="22"/>
    </row>
    <row r="16" spans="1:10" ht="12.75">
      <c r="A16" s="11" t="s">
        <v>9</v>
      </c>
      <c r="C16" s="14"/>
      <c r="D16" s="13"/>
      <c r="E16" s="14"/>
      <c r="F16" s="14"/>
      <c r="G16" s="13"/>
      <c r="I16" s="20"/>
      <c r="J16" s="22"/>
    </row>
    <row r="17" spans="1:10" ht="12.75">
      <c r="A17" s="12" t="s">
        <v>10</v>
      </c>
      <c r="C17" s="12" t="s">
        <v>7</v>
      </c>
      <c r="D17" s="13">
        <v>149.27</v>
      </c>
      <c r="E17" s="14"/>
      <c r="F17" s="12" t="s">
        <v>7</v>
      </c>
      <c r="G17" s="13">
        <v>149.27</v>
      </c>
      <c r="I17" s="20">
        <f>D17-G17</f>
        <v>0</v>
      </c>
      <c r="J17" s="16">
        <f>(D17-G17)/G17</f>
        <v>0</v>
      </c>
    </row>
    <row r="18" spans="1:10" ht="12.75">
      <c r="A18" s="2" t="s">
        <v>11</v>
      </c>
      <c r="C18" s="17" t="s">
        <v>7</v>
      </c>
      <c r="D18" s="18">
        <f>SUM(D17:D17)</f>
        <v>149.27</v>
      </c>
      <c r="E18" s="19"/>
      <c r="F18" s="17" t="s">
        <v>7</v>
      </c>
      <c r="G18" s="18">
        <f>SUM(G17:G17)</f>
        <v>149.27</v>
      </c>
      <c r="I18" s="23">
        <f>D18-G18</f>
        <v>0</v>
      </c>
      <c r="J18" s="21">
        <f>(D18-G18)/G18</f>
        <v>0</v>
      </c>
    </row>
    <row r="19" spans="1:10" ht="29.25" customHeight="1">
      <c r="A19" s="2"/>
      <c r="C19" s="14"/>
      <c r="D19" s="13"/>
      <c r="E19" s="14"/>
      <c r="F19" s="14"/>
      <c r="G19" s="13"/>
      <c r="I19" s="20"/>
      <c r="J19" s="10"/>
    </row>
    <row r="20" spans="1:10" ht="12.75">
      <c r="A20" s="2" t="s">
        <v>12</v>
      </c>
      <c r="C20" s="24" t="s">
        <v>7</v>
      </c>
      <c r="D20" s="25">
        <f>+D14+D18</f>
        <v>68690.16</v>
      </c>
      <c r="E20" s="19"/>
      <c r="F20" s="24" t="s">
        <v>7</v>
      </c>
      <c r="G20" s="25">
        <f>+G14+G18</f>
        <v>67640.87000000001</v>
      </c>
      <c r="I20" s="26">
        <f>D20-G20</f>
        <v>1049.2899999999936</v>
      </c>
      <c r="J20" s="27">
        <f>(D20-G20)/G20</f>
        <v>0.015512662684557331</v>
      </c>
    </row>
    <row r="21" spans="3:9" ht="29.25" customHeight="1">
      <c r="C21" s="14"/>
      <c r="D21" s="13"/>
      <c r="E21" s="14"/>
      <c r="F21" s="14"/>
      <c r="G21" s="13"/>
      <c r="I21" s="28"/>
    </row>
    <row r="22" spans="1:10" ht="30.75" customHeight="1">
      <c r="A22" s="2"/>
      <c r="C22" s="14"/>
      <c r="D22" s="13"/>
      <c r="E22" s="14"/>
      <c r="F22" s="14"/>
      <c r="G22" s="13"/>
      <c r="I22" s="20"/>
      <c r="J22" s="10"/>
    </row>
    <row r="23" spans="1:10" ht="12.75">
      <c r="A23" s="11" t="s">
        <v>13</v>
      </c>
      <c r="C23" s="12" t="s">
        <v>7</v>
      </c>
      <c r="D23" s="13">
        <f>G26</f>
        <v>67640.87</v>
      </c>
      <c r="E23" s="14"/>
      <c r="F23" s="12" t="s">
        <v>7</v>
      </c>
      <c r="G23" s="13">
        <v>120230.12</v>
      </c>
      <c r="I23" s="20"/>
      <c r="J23" s="10"/>
    </row>
    <row r="24" spans="1:10" ht="12.75">
      <c r="A24" s="2" t="s">
        <v>14</v>
      </c>
      <c r="B24" s="19"/>
      <c r="C24" s="29" t="s">
        <v>7</v>
      </c>
      <c r="D24" s="30">
        <f>+Erfolgsrechnung!D36</f>
        <v>1049.290000000019</v>
      </c>
      <c r="E24" s="19"/>
      <c r="F24" s="29" t="s">
        <v>7</v>
      </c>
      <c r="G24" s="30">
        <v>-52589.25</v>
      </c>
      <c r="I24" s="15">
        <f>D24-G24</f>
        <v>53638.54000000002</v>
      </c>
      <c r="J24" s="31">
        <f>(G24+D24)/D24</f>
        <v>-49.11888991603755</v>
      </c>
    </row>
    <row r="25" spans="1:10" ht="12.75">
      <c r="A25" s="12"/>
      <c r="C25" s="32" t="s">
        <v>7</v>
      </c>
      <c r="D25" s="33"/>
      <c r="E25" s="14"/>
      <c r="F25" s="32" t="s">
        <v>7</v>
      </c>
      <c r="G25" s="33"/>
      <c r="I25" s="23"/>
      <c r="J25" s="34"/>
    </row>
    <row r="26" spans="1:10" ht="12.75">
      <c r="A26" s="2" t="s">
        <v>15</v>
      </c>
      <c r="B26" s="19"/>
      <c r="C26" s="2" t="s">
        <v>7</v>
      </c>
      <c r="D26" s="35">
        <f>+D23+D24</f>
        <v>68690.16000000002</v>
      </c>
      <c r="E26" s="19"/>
      <c r="F26" s="2" t="s">
        <v>7</v>
      </c>
      <c r="G26" s="35">
        <f>+G23+G24</f>
        <v>67640.87</v>
      </c>
      <c r="I26" s="20">
        <f>D26-G26</f>
        <v>1049.2900000000227</v>
      </c>
      <c r="J26" s="16">
        <f>(D26-G26)/G26</f>
        <v>0.015512662684557765</v>
      </c>
    </row>
    <row r="27" spans="1:10" ht="27.75" customHeight="1">
      <c r="A27" s="2"/>
      <c r="C27" s="14"/>
      <c r="D27" s="13"/>
      <c r="E27" s="14"/>
      <c r="F27" s="14"/>
      <c r="G27" s="13"/>
      <c r="I27" s="20"/>
      <c r="J27" s="10"/>
    </row>
    <row r="28" spans="1:10" ht="12.75">
      <c r="A28" s="2" t="s">
        <v>16</v>
      </c>
      <c r="C28" s="24" t="s">
        <v>7</v>
      </c>
      <c r="D28" s="25">
        <f>+D26</f>
        <v>68690.16000000002</v>
      </c>
      <c r="E28" s="19"/>
      <c r="F28" s="24" t="s">
        <v>7</v>
      </c>
      <c r="G28" s="25">
        <f>+G26</f>
        <v>67640.87</v>
      </c>
      <c r="I28" s="26">
        <f>D28-G28</f>
        <v>1049.2900000000227</v>
      </c>
      <c r="J28" s="27">
        <f>(D28-G28)/G28</f>
        <v>0.015512662684557765</v>
      </c>
    </row>
    <row r="29" spans="1:7" s="37" customFormat="1" ht="12.75">
      <c r="A29" s="36" t="s">
        <v>17</v>
      </c>
      <c r="D29" s="38">
        <f>+D20-D28</f>
        <v>0</v>
      </c>
      <c r="G29" s="38">
        <f>+G20-G28</f>
        <v>0</v>
      </c>
    </row>
    <row r="31" ht="12.75">
      <c r="D31" s="39"/>
    </row>
  </sheetData>
  <sheetProtection selectLockedCells="1" selectUnlockedCells="1"/>
  <mergeCells count="4">
    <mergeCell ref="G6:J6"/>
    <mergeCell ref="C9:D9"/>
    <mergeCell ref="F9:G9"/>
    <mergeCell ref="I9:J9"/>
  </mergeCells>
  <printOptions/>
  <pageMargins left="0.27569444444444446" right="0.27569444444444446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J50" sqref="J50"/>
    </sheetView>
  </sheetViews>
  <sheetFormatPr defaultColWidth="11.421875" defaultRowHeight="12.75"/>
  <cols>
    <col min="1" max="1" width="41.00390625" style="1" customWidth="1"/>
    <col min="2" max="2" width="9.7109375" style="1" customWidth="1"/>
    <col min="3" max="3" width="7.7109375" style="1" customWidth="1"/>
    <col min="4" max="4" width="11.7109375" style="1" customWidth="1"/>
    <col min="5" max="5" width="3.28125" style="1" customWidth="1"/>
    <col min="6" max="6" width="7.7109375" style="1" customWidth="1"/>
    <col min="7" max="7" width="11.7109375" style="1" customWidth="1"/>
    <col min="8" max="8" width="3.28125" style="1" customWidth="1"/>
    <col min="9" max="9" width="11.7109375" style="1" customWidth="1"/>
    <col min="10" max="10" width="7.7109375" style="1" customWidth="1"/>
    <col min="11" max="16384" width="10.7109375" style="1" customWidth="1"/>
  </cols>
  <sheetData>
    <row r="1" spans="1:3" ht="12.75">
      <c r="A1" s="2"/>
      <c r="B1" s="2"/>
      <c r="C1" s="2"/>
    </row>
    <row r="2" spans="1:3" ht="12.75">
      <c r="A2" s="2" t="s">
        <v>0</v>
      </c>
      <c r="B2" s="2"/>
      <c r="C2" s="2"/>
    </row>
    <row r="3" spans="1:3" ht="12.75">
      <c r="A3" s="3" t="s">
        <v>1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10" ht="12.75">
      <c r="A6" s="2" t="s">
        <v>1</v>
      </c>
      <c r="B6" s="2"/>
      <c r="C6" s="2"/>
      <c r="G6" s="4" t="s">
        <v>0</v>
      </c>
      <c r="H6" s="4"/>
      <c r="I6" s="4"/>
      <c r="J6" s="4"/>
    </row>
    <row r="9" spans="1:10" ht="33" customHeight="1">
      <c r="A9" s="5" t="s">
        <v>18</v>
      </c>
      <c r="B9" s="3"/>
      <c r="C9" s="6" t="s">
        <v>19</v>
      </c>
      <c r="D9" s="6"/>
      <c r="E9" s="7"/>
      <c r="F9" s="6" t="s">
        <v>20</v>
      </c>
      <c r="G9" s="6"/>
      <c r="H9" s="8"/>
      <c r="I9" s="9" t="s">
        <v>3</v>
      </c>
      <c r="J9" s="9"/>
    </row>
    <row r="10" spans="1:10" ht="12.75">
      <c r="A10" s="2"/>
      <c r="B10" s="2"/>
      <c r="C10" s="2"/>
      <c r="I10" s="10"/>
      <c r="J10" s="10"/>
    </row>
    <row r="11" spans="1:10" ht="12.75">
      <c r="A11" s="11" t="s">
        <v>21</v>
      </c>
      <c r="B11" s="12"/>
      <c r="C11" s="2"/>
      <c r="D11" s="39"/>
      <c r="I11" s="10"/>
      <c r="J11" s="10"/>
    </row>
    <row r="12" spans="1:10" ht="12.75">
      <c r="A12" s="12" t="s">
        <v>22</v>
      </c>
      <c r="B12" s="12"/>
      <c r="C12" s="12" t="s">
        <v>7</v>
      </c>
      <c r="D12" s="13">
        <f>98373.74-5500+1850.1</f>
        <v>94723.84000000001</v>
      </c>
      <c r="E12" s="14"/>
      <c r="F12" s="12" t="s">
        <v>7</v>
      </c>
      <c r="G12" s="13">
        <v>76747.25</v>
      </c>
      <c r="I12" s="20">
        <f>D12-G12</f>
        <v>17976.59000000001</v>
      </c>
      <c r="J12" s="40">
        <f>(D12-G12)/G12</f>
        <v>0.23423106365374669</v>
      </c>
    </row>
    <row r="13" spans="1:10" ht="12.75">
      <c r="A13" s="12" t="s">
        <v>23</v>
      </c>
      <c r="B13" s="12"/>
      <c r="C13" s="12" t="s">
        <v>7</v>
      </c>
      <c r="D13" s="13">
        <f>5500+26693.74</f>
        <v>32193.74</v>
      </c>
      <c r="E13" s="14"/>
      <c r="F13" s="12" t="s">
        <v>7</v>
      </c>
      <c r="G13" s="13">
        <v>6809</v>
      </c>
      <c r="I13" s="20">
        <f>D13-G13</f>
        <v>25384.74</v>
      </c>
      <c r="J13" s="40">
        <f>(D13-G13)/G13</f>
        <v>3.7281157291819653</v>
      </c>
    </row>
    <row r="14" spans="1:10" ht="12.75">
      <c r="A14" s="12" t="s">
        <v>24</v>
      </c>
      <c r="B14" s="12"/>
      <c r="C14" s="12" t="s">
        <v>7</v>
      </c>
      <c r="D14" s="13">
        <v>0</v>
      </c>
      <c r="E14" s="14"/>
      <c r="F14" s="41" t="s">
        <v>7</v>
      </c>
      <c r="G14" s="13">
        <v>1.25</v>
      </c>
      <c r="I14" s="20">
        <f>D14-G14</f>
        <v>-1.25</v>
      </c>
      <c r="J14" s="40">
        <f>(D14-G14)/G14</f>
        <v>-1</v>
      </c>
    </row>
    <row r="15" spans="1:10" ht="12.75">
      <c r="A15" s="2" t="s">
        <v>25</v>
      </c>
      <c r="C15" s="17" t="s">
        <v>7</v>
      </c>
      <c r="D15" s="18">
        <f>SUM(D12:D14)</f>
        <v>126917.58000000002</v>
      </c>
      <c r="E15" s="19"/>
      <c r="F15" s="2" t="s">
        <v>7</v>
      </c>
      <c r="G15" s="18">
        <f>SUM(G12:G14)</f>
        <v>83557.5</v>
      </c>
      <c r="I15" s="23">
        <f>D15-G15</f>
        <v>43360.080000000016</v>
      </c>
      <c r="J15" s="42">
        <f>(D15-G15)/G15</f>
        <v>0.5189250516111662</v>
      </c>
    </row>
    <row r="16" spans="1:10" ht="30.75" customHeight="1">
      <c r="A16" s="2"/>
      <c r="C16" s="14"/>
      <c r="D16" s="13"/>
      <c r="E16" s="14"/>
      <c r="F16" s="14"/>
      <c r="G16" s="13"/>
      <c r="I16" s="20"/>
      <c r="J16" s="10"/>
    </row>
    <row r="17" spans="1:10" ht="12.75">
      <c r="A17" s="11" t="s">
        <v>26</v>
      </c>
      <c r="C17" s="14"/>
      <c r="D17" s="13"/>
      <c r="E17" s="14"/>
      <c r="F17" s="14"/>
      <c r="G17" s="13"/>
      <c r="I17" s="20"/>
      <c r="J17" s="10"/>
    </row>
    <row r="18" spans="1:10" ht="12.75">
      <c r="A18" s="12" t="s">
        <v>27</v>
      </c>
      <c r="C18" s="12" t="s">
        <v>7</v>
      </c>
      <c r="D18" s="13">
        <v>-99002.5</v>
      </c>
      <c r="E18" s="14"/>
      <c r="F18" s="12" t="s">
        <v>7</v>
      </c>
      <c r="G18" s="13">
        <v>-114111</v>
      </c>
      <c r="I18" s="20">
        <f>D18-G18</f>
        <v>15108.5</v>
      </c>
      <c r="J18" s="16">
        <f>(D18-G18)/G18</f>
        <v>-0.13240178422763801</v>
      </c>
    </row>
    <row r="19" spans="1:10" ht="12.75">
      <c r="A19" s="12" t="s">
        <v>28</v>
      </c>
      <c r="C19" s="12" t="s">
        <v>7</v>
      </c>
      <c r="D19" s="43">
        <v>-5742.95</v>
      </c>
      <c r="E19" s="14"/>
      <c r="F19" s="12" t="s">
        <v>7</v>
      </c>
      <c r="G19" s="43">
        <v>-3493.7</v>
      </c>
      <c r="I19" s="20">
        <f>D19-G19</f>
        <v>-2249.25</v>
      </c>
      <c r="J19" s="16">
        <f>(D19-G19)/G19</f>
        <v>0.643801700203223</v>
      </c>
    </row>
    <row r="20" spans="1:10" ht="12.75">
      <c r="A20" s="12" t="s">
        <v>29</v>
      </c>
      <c r="C20" s="12" t="s">
        <v>7</v>
      </c>
      <c r="D20" s="43">
        <v>0</v>
      </c>
      <c r="E20" s="14"/>
      <c r="F20" s="41" t="s">
        <v>7</v>
      </c>
      <c r="G20" s="43">
        <v>0</v>
      </c>
      <c r="I20" s="20">
        <f>D20-G20</f>
        <v>0</v>
      </c>
      <c r="J20" s="16">
        <v>0</v>
      </c>
    </row>
    <row r="21" spans="1:10" ht="12.75">
      <c r="A21" s="44" t="s">
        <v>30</v>
      </c>
      <c r="C21" s="45" t="s">
        <v>7</v>
      </c>
      <c r="D21" s="46">
        <f>SUM(D18:D20)</f>
        <v>-104745.45</v>
      </c>
      <c r="E21" s="19"/>
      <c r="F21" s="44" t="s">
        <v>7</v>
      </c>
      <c r="G21" s="46">
        <f>SUM(G18:G20)</f>
        <v>-117604.7</v>
      </c>
      <c r="I21" s="23">
        <f>D21-G21</f>
        <v>12859.25</v>
      </c>
      <c r="J21" s="21">
        <f>(D21-G21)/G21</f>
        <v>-0.1093429939449699</v>
      </c>
    </row>
    <row r="22" spans="1:10" ht="29.25" customHeight="1">
      <c r="A22" s="2"/>
      <c r="C22" s="14"/>
      <c r="D22" s="13"/>
      <c r="E22" s="14"/>
      <c r="F22" s="14"/>
      <c r="G22" s="13"/>
      <c r="I22" s="20"/>
      <c r="J22" s="10"/>
    </row>
    <row r="23" spans="1:10" ht="12.75">
      <c r="A23" s="2" t="s">
        <v>31</v>
      </c>
      <c r="C23" s="47" t="s">
        <v>7</v>
      </c>
      <c r="D23" s="48">
        <f>D15+D21</f>
        <v>22172.13000000002</v>
      </c>
      <c r="E23" s="49"/>
      <c r="F23" s="47" t="s">
        <v>7</v>
      </c>
      <c r="G23" s="48">
        <f>G15+G21</f>
        <v>-34047.2</v>
      </c>
      <c r="I23" s="20">
        <f>D23-G23</f>
        <v>56219.330000000016</v>
      </c>
      <c r="J23" s="50">
        <f>(D23-G23)/G23</f>
        <v>-1.651217427571137</v>
      </c>
    </row>
    <row r="24" spans="3:10" ht="29.25" customHeight="1">
      <c r="C24" s="14"/>
      <c r="D24" s="13"/>
      <c r="E24" s="14"/>
      <c r="F24" s="14"/>
      <c r="G24" s="13"/>
      <c r="I24" s="20"/>
      <c r="J24" s="10"/>
    </row>
    <row r="25" spans="1:10" ht="12.75">
      <c r="A25" s="11" t="s">
        <v>32</v>
      </c>
      <c r="C25" s="14"/>
      <c r="D25" s="13"/>
      <c r="E25" s="14"/>
      <c r="F25" s="14"/>
      <c r="G25" s="13"/>
      <c r="I25" s="20"/>
      <c r="J25" s="10"/>
    </row>
    <row r="26" spans="1:10" ht="12.75">
      <c r="A26" s="12" t="s">
        <v>33</v>
      </c>
      <c r="C26" s="12" t="s">
        <v>7</v>
      </c>
      <c r="D26" s="43">
        <v>-20473.79</v>
      </c>
      <c r="E26" s="14"/>
      <c r="F26" s="12" t="s">
        <v>7</v>
      </c>
      <c r="G26" s="43">
        <v>-2999.3</v>
      </c>
      <c r="I26" s="20">
        <f>D26-G26</f>
        <v>-17474.49</v>
      </c>
      <c r="J26" s="16">
        <f>(D26-G26)/G26</f>
        <v>5.8261894442036475</v>
      </c>
    </row>
    <row r="27" spans="1:10" ht="12.75">
      <c r="A27" s="12" t="s">
        <v>34</v>
      </c>
      <c r="C27" s="12" t="s">
        <v>7</v>
      </c>
      <c r="D27" s="43">
        <v>-477</v>
      </c>
      <c r="E27" s="14"/>
      <c r="F27" s="12" t="s">
        <v>7</v>
      </c>
      <c r="G27" s="43">
        <v>0</v>
      </c>
      <c r="I27" s="20">
        <f>D27-G27</f>
        <v>-477</v>
      </c>
      <c r="J27" s="16">
        <f>(D27-G27)/D27</f>
        <v>1</v>
      </c>
    </row>
    <row r="28" spans="1:10" ht="12.75">
      <c r="A28" s="12" t="s">
        <v>35</v>
      </c>
      <c r="C28" s="51" t="s">
        <v>7</v>
      </c>
      <c r="D28" s="52">
        <v>0</v>
      </c>
      <c r="E28" s="14"/>
      <c r="F28" s="51" t="s">
        <v>7</v>
      </c>
      <c r="G28" s="52">
        <f>-1874.8-316</f>
        <v>-2190.8</v>
      </c>
      <c r="I28" s="20">
        <f>D28-G28</f>
        <v>2190.8</v>
      </c>
      <c r="J28" s="16">
        <f>(D28-G28)/G28</f>
        <v>-1</v>
      </c>
    </row>
    <row r="29" spans="1:10" ht="12.75">
      <c r="A29" s="12" t="s">
        <v>36</v>
      </c>
      <c r="C29" s="32" t="s">
        <v>7</v>
      </c>
      <c r="D29" s="33">
        <f>SUM(D26:D28)</f>
        <v>-20950.79</v>
      </c>
      <c r="E29" s="53"/>
      <c r="F29" s="32" t="s">
        <v>7</v>
      </c>
      <c r="G29" s="33">
        <f>SUM(G26:G28)</f>
        <v>-5190.1</v>
      </c>
      <c r="I29" s="23">
        <f>D29-G29</f>
        <v>-15760.69</v>
      </c>
      <c r="J29" s="21">
        <f>(D29-G29)/G29</f>
        <v>3.03668330089979</v>
      </c>
    </row>
    <row r="30" spans="1:10" ht="12.75">
      <c r="A30" s="12"/>
      <c r="C30" s="51"/>
      <c r="D30" s="54"/>
      <c r="E30" s="53"/>
      <c r="F30" s="51"/>
      <c r="G30" s="54"/>
      <c r="I30" s="20"/>
      <c r="J30" s="50"/>
    </row>
    <row r="31" spans="1:10" ht="12.75">
      <c r="A31" s="12" t="s">
        <v>37</v>
      </c>
      <c r="C31" s="51" t="s">
        <v>7</v>
      </c>
      <c r="D31" s="54">
        <v>0</v>
      </c>
      <c r="E31" s="53"/>
      <c r="F31" s="51" t="s">
        <v>7</v>
      </c>
      <c r="G31" s="54">
        <v>-13245</v>
      </c>
      <c r="I31" s="20">
        <f>D31-G31</f>
        <v>13245</v>
      </c>
      <c r="J31" s="16">
        <f>(D31-G31)/G31</f>
        <v>-1</v>
      </c>
    </row>
    <row r="32" spans="1:10" ht="12.75">
      <c r="A32" s="12" t="s">
        <v>38</v>
      </c>
      <c r="B32" s="14"/>
      <c r="C32" s="41" t="s">
        <v>7</v>
      </c>
      <c r="D32" s="55">
        <v>-172.05</v>
      </c>
      <c r="E32" s="14"/>
      <c r="F32" s="41" t="s">
        <v>7</v>
      </c>
      <c r="G32" s="55">
        <v>-106.95</v>
      </c>
      <c r="I32" s="20">
        <f>D32-G32</f>
        <v>-65.10000000000001</v>
      </c>
      <c r="J32" s="16">
        <f>(D32-G32)/G32</f>
        <v>0.6086956521739131</v>
      </c>
    </row>
    <row r="33" spans="1:10" ht="30.75" customHeight="1">
      <c r="A33" s="2"/>
      <c r="C33" s="14"/>
      <c r="D33" s="13"/>
      <c r="E33" s="14"/>
      <c r="F33" s="14"/>
      <c r="G33" s="13"/>
      <c r="I33" s="23"/>
      <c r="J33" s="56"/>
    </row>
    <row r="34" spans="1:10" ht="12.75">
      <c r="A34" s="2" t="s">
        <v>39</v>
      </c>
      <c r="C34" s="2" t="s">
        <v>7</v>
      </c>
      <c r="D34" s="35">
        <f>D29+D31+D32</f>
        <v>-21122.84</v>
      </c>
      <c r="E34" s="19"/>
      <c r="F34" s="2" t="s">
        <v>7</v>
      </c>
      <c r="G34" s="35">
        <f>G29+G31+G32</f>
        <v>-18542.05</v>
      </c>
      <c r="I34" s="20">
        <f>D34-G34</f>
        <v>-2580.790000000001</v>
      </c>
      <c r="J34" s="16">
        <f>(D34-G34)/G34</f>
        <v>0.13918579660824995</v>
      </c>
    </row>
    <row r="35" spans="1:10" ht="27.75" customHeight="1">
      <c r="A35" s="2"/>
      <c r="C35" s="14"/>
      <c r="D35" s="13"/>
      <c r="E35" s="14"/>
      <c r="F35" s="14"/>
      <c r="G35" s="13"/>
      <c r="I35" s="20"/>
      <c r="J35" s="50"/>
    </row>
    <row r="36" spans="1:10" ht="12.75">
      <c r="A36" s="2" t="s">
        <v>40</v>
      </c>
      <c r="C36" s="24" t="s">
        <v>7</v>
      </c>
      <c r="D36" s="25">
        <f>SUM(D15,D21,D34)</f>
        <v>1049.290000000019</v>
      </c>
      <c r="E36" s="19"/>
      <c r="F36" s="24" t="s">
        <v>7</v>
      </c>
      <c r="G36" s="25">
        <f>SUM(G15,G21,G34)</f>
        <v>-52589.25</v>
      </c>
      <c r="I36" s="26">
        <f>D36-G36</f>
        <v>53638.54000000002</v>
      </c>
      <c r="J36" s="27">
        <f>(D36-G36)/G36</f>
        <v>-1.0199525568438421</v>
      </c>
    </row>
    <row r="37" ht="12.75">
      <c r="I37" s="57"/>
    </row>
    <row r="38" ht="12.75">
      <c r="I38" s="57"/>
    </row>
  </sheetData>
  <sheetProtection selectLockedCells="1" selectUnlockedCells="1"/>
  <mergeCells count="4">
    <mergeCell ref="G6:J6"/>
    <mergeCell ref="C9:D9"/>
    <mergeCell ref="F9:G9"/>
    <mergeCell ref="I9:J9"/>
  </mergeCells>
  <printOptions/>
  <pageMargins left="0.27569444444444446" right="0.27569444444444446" top="0.7875" bottom="0.7875" header="0.5118055555555555" footer="0.5118055555555555"/>
  <pageSetup fitToHeight="0" fitToWidth="1" horizontalDpi="300" verticalDpi="300" orientation="portrait" paperSize="9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D27" sqref="D27"/>
    </sheetView>
  </sheetViews>
  <sheetFormatPr defaultColWidth="11.421875" defaultRowHeight="12.75"/>
  <cols>
    <col min="1" max="1" width="41.00390625" style="1" customWidth="1"/>
    <col min="2" max="2" width="9.7109375" style="1" customWidth="1"/>
    <col min="3" max="3" width="7.7109375" style="1" customWidth="1"/>
    <col min="4" max="4" width="11.7109375" style="1" customWidth="1"/>
    <col min="5" max="5" width="3.28125" style="1" customWidth="1"/>
    <col min="6" max="6" width="7.7109375" style="1" customWidth="1"/>
    <col min="7" max="7" width="11.7109375" style="1" customWidth="1"/>
    <col min="8" max="8" width="3.28125" style="1" customWidth="1"/>
    <col min="9" max="9" width="11.7109375" style="1" customWidth="1"/>
    <col min="10" max="10" width="8.57421875" style="1" customWidth="1"/>
    <col min="11" max="16384" width="10.7109375" style="1" customWidth="1"/>
  </cols>
  <sheetData>
    <row r="1" spans="1:3" ht="12.75">
      <c r="A1" s="2"/>
      <c r="B1" s="2"/>
      <c r="C1" s="2"/>
    </row>
    <row r="2" spans="1:3" ht="12.75">
      <c r="A2" s="2" t="s">
        <v>0</v>
      </c>
      <c r="B2" s="2"/>
      <c r="C2" s="2"/>
    </row>
    <row r="3" spans="1:3" ht="12.75">
      <c r="A3" s="3" t="s">
        <v>41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10" ht="12.75">
      <c r="A6" s="2" t="s">
        <v>41</v>
      </c>
      <c r="B6" s="2"/>
      <c r="C6" s="2"/>
      <c r="G6" s="4" t="s">
        <v>0</v>
      </c>
      <c r="H6" s="4"/>
      <c r="I6" s="4"/>
      <c r="J6" s="4"/>
    </row>
    <row r="9" spans="1:10" ht="33" customHeight="1">
      <c r="A9" s="5"/>
      <c r="B9" s="3"/>
      <c r="C9" s="58">
        <v>2016</v>
      </c>
      <c r="D9" s="58"/>
      <c r="E9" s="7"/>
      <c r="F9" s="58">
        <v>2015</v>
      </c>
      <c r="G9" s="58"/>
      <c r="H9" s="8"/>
      <c r="I9" s="9" t="s">
        <v>3</v>
      </c>
      <c r="J9" s="9"/>
    </row>
    <row r="10" spans="1:10" ht="12.75">
      <c r="A10" s="2"/>
      <c r="B10" s="2"/>
      <c r="C10" s="2"/>
      <c r="I10" s="10"/>
      <c r="J10" s="10"/>
    </row>
    <row r="11" spans="1:10" ht="24.75" customHeight="1">
      <c r="A11" s="12" t="s">
        <v>22</v>
      </c>
      <c r="B11" s="12"/>
      <c r="C11" s="12" t="s">
        <v>7</v>
      </c>
      <c r="D11" s="59">
        <f>+Erfolgsrechnung!D12++Erfolgsrechnung!D13</f>
        <v>126917.58000000002</v>
      </c>
      <c r="E11" s="14"/>
      <c r="F11" s="12" t="s">
        <v>7</v>
      </c>
      <c r="G11" s="59">
        <f>+Erfolgsrechnung!G12++Erfolgsrechnung!G13</f>
        <v>83556.25</v>
      </c>
      <c r="I11" s="20">
        <f>D11-G11</f>
        <v>43361.330000000016</v>
      </c>
      <c r="J11" s="16">
        <f>(D11-G11)/G11</f>
        <v>0.5189477747026705</v>
      </c>
    </row>
    <row r="12" spans="1:10" ht="24.75" customHeight="1">
      <c r="A12" s="12" t="s">
        <v>24</v>
      </c>
      <c r="B12" s="12"/>
      <c r="C12" s="12" t="s">
        <v>7</v>
      </c>
      <c r="D12" s="59">
        <f>+Erfolgsrechnung!D14</f>
        <v>0</v>
      </c>
      <c r="E12" s="14"/>
      <c r="F12" s="51" t="s">
        <v>7</v>
      </c>
      <c r="G12" s="59">
        <f>+Erfolgsrechnung!G14</f>
        <v>1.25</v>
      </c>
      <c r="I12" s="20">
        <f>D12-G12</f>
        <v>-1.25</v>
      </c>
      <c r="J12" s="16">
        <f>(D12-G12)/G12</f>
        <v>-1</v>
      </c>
    </row>
    <row r="13" spans="1:10" ht="24.75" customHeight="1">
      <c r="A13" s="2" t="s">
        <v>25</v>
      </c>
      <c r="C13" s="17" t="s">
        <v>7</v>
      </c>
      <c r="D13" s="60">
        <f>SUM(D11:D12)</f>
        <v>126917.58000000002</v>
      </c>
      <c r="E13" s="19"/>
      <c r="F13" s="17" t="s">
        <v>7</v>
      </c>
      <c r="G13" s="60">
        <f>SUM(G11:G12)</f>
        <v>83557.5</v>
      </c>
      <c r="I13" s="23">
        <f>D13-G13</f>
        <v>43360.080000000016</v>
      </c>
      <c r="J13" s="21">
        <f>(D13-G13)/G13</f>
        <v>0.5189250516111662</v>
      </c>
    </row>
    <row r="14" spans="1:10" ht="30.75" customHeight="1">
      <c r="A14" s="2"/>
      <c r="C14" s="14"/>
      <c r="D14" s="14"/>
      <c r="E14" s="14"/>
      <c r="F14" s="14"/>
      <c r="G14" s="14"/>
      <c r="I14" s="20"/>
      <c r="J14" s="10"/>
    </row>
    <row r="15" spans="1:10" ht="24.75" customHeight="1">
      <c r="A15" s="12" t="s">
        <v>42</v>
      </c>
      <c r="C15" s="14" t="s">
        <v>7</v>
      </c>
      <c r="D15" s="59">
        <f>+Erfolgsrechnung!D21</f>
        <v>-104745.45</v>
      </c>
      <c r="E15" s="14"/>
      <c r="F15" s="12" t="s">
        <v>7</v>
      </c>
      <c r="G15" s="59">
        <f>+Erfolgsrechnung!G21</f>
        <v>-117604.7</v>
      </c>
      <c r="I15" s="20">
        <f>D15-G15</f>
        <v>12859.25</v>
      </c>
      <c r="J15" s="16">
        <f>(D15-G15)/G15</f>
        <v>-0.1093429939449699</v>
      </c>
    </row>
    <row r="16" spans="1:10" ht="24.75" customHeight="1">
      <c r="A16" s="2" t="s">
        <v>43</v>
      </c>
      <c r="C16" s="17" t="s">
        <v>7</v>
      </c>
      <c r="D16" s="60">
        <f>SUM(D13,D15)</f>
        <v>22172.13000000002</v>
      </c>
      <c r="E16" s="14"/>
      <c r="F16" s="17" t="s">
        <v>7</v>
      </c>
      <c r="G16" s="60">
        <f>SUM(G13,G15)</f>
        <v>-34047.2</v>
      </c>
      <c r="I16" s="23">
        <f>D16-G16</f>
        <v>56219.330000000016</v>
      </c>
      <c r="J16" s="21">
        <f>(D16-G16)/G16</f>
        <v>-1.651217427571137</v>
      </c>
    </row>
    <row r="17" spans="1:10" ht="29.25" customHeight="1">
      <c r="A17" s="12"/>
      <c r="C17" s="51"/>
      <c r="D17" s="59"/>
      <c r="E17" s="14"/>
      <c r="F17" s="51"/>
      <c r="G17" s="59"/>
      <c r="I17" s="61"/>
      <c r="J17" s="16"/>
    </row>
    <row r="18" spans="1:10" ht="24.75" customHeight="1">
      <c r="A18" s="12" t="s">
        <v>44</v>
      </c>
      <c r="C18" s="51" t="s">
        <v>7</v>
      </c>
      <c r="D18" s="59">
        <f>+Erfolgsrechnung!D29</f>
        <v>-20950.79</v>
      </c>
      <c r="E18" s="14"/>
      <c r="F18" s="51" t="s">
        <v>7</v>
      </c>
      <c r="G18" s="59">
        <f>+Erfolgsrechnung!G29</f>
        <v>-5190.1</v>
      </c>
      <c r="I18" s="61">
        <f>D18-G18</f>
        <v>-15760.69</v>
      </c>
      <c r="J18" s="16">
        <f>(D18-G18)/G18</f>
        <v>3.03668330089979</v>
      </c>
    </row>
    <row r="19" spans="1:10" ht="24.75" customHeight="1">
      <c r="A19" s="12" t="s">
        <v>45</v>
      </c>
      <c r="C19" s="12" t="s">
        <v>7</v>
      </c>
      <c r="D19" s="59">
        <f>+Erfolgsrechnung!D31+Erfolgsrechnung!D32</f>
        <v>-172.05</v>
      </c>
      <c r="E19" s="14"/>
      <c r="F19" s="12" t="s">
        <v>7</v>
      </c>
      <c r="G19" s="59">
        <f>+Erfolgsrechnung!G31+Erfolgsrechnung!G32</f>
        <v>-13351.95</v>
      </c>
      <c r="I19" s="20">
        <f>D19-G19</f>
        <v>13179.900000000001</v>
      </c>
      <c r="J19" s="16">
        <f>(D19-G19)/G19</f>
        <v>-0.9871142417399706</v>
      </c>
    </row>
    <row r="20" spans="1:10" ht="24.75" customHeight="1">
      <c r="A20" s="2" t="s">
        <v>46</v>
      </c>
      <c r="C20" s="17" t="s">
        <v>7</v>
      </c>
      <c r="D20" s="18">
        <f>SUM(D16:D19)</f>
        <v>1049.290000000019</v>
      </c>
      <c r="E20" s="14"/>
      <c r="F20" s="17" t="s">
        <v>7</v>
      </c>
      <c r="G20" s="18">
        <f>SUM(G16:G19)</f>
        <v>-52589.25</v>
      </c>
      <c r="I20" s="23">
        <f>D20-G20</f>
        <v>53638.54000000002</v>
      </c>
      <c r="J20" s="21">
        <f>(D20-G20)/G20</f>
        <v>-1.0199525568438421</v>
      </c>
    </row>
    <row r="21" spans="3:10" ht="29.25" customHeight="1">
      <c r="C21" s="14"/>
      <c r="D21" s="14"/>
      <c r="E21" s="14"/>
      <c r="F21" s="14"/>
      <c r="G21" s="14"/>
      <c r="I21" s="20"/>
      <c r="J21" s="10"/>
    </row>
    <row r="22" spans="1:10" ht="24.75" customHeight="1">
      <c r="A22" s="12" t="s">
        <v>47</v>
      </c>
      <c r="C22" s="12" t="s">
        <v>7</v>
      </c>
      <c r="D22" s="59">
        <f>+Bilanz!G20</f>
        <v>67640.87000000001</v>
      </c>
      <c r="E22" s="14"/>
      <c r="F22" s="12" t="s">
        <v>7</v>
      </c>
      <c r="G22" s="59">
        <v>120230.12</v>
      </c>
      <c r="I22" s="20">
        <f>D22-G22</f>
        <v>-52589.249999999985</v>
      </c>
      <c r="J22" s="16">
        <f>(D22-G22)/G22</f>
        <v>-0.43740495310160205</v>
      </c>
    </row>
    <row r="23" spans="1:10" ht="24.75" customHeight="1">
      <c r="A23" s="12" t="s">
        <v>48</v>
      </c>
      <c r="C23" s="41" t="s">
        <v>7</v>
      </c>
      <c r="D23" s="62">
        <f>+Bilanz!D20</f>
        <v>68690.16</v>
      </c>
      <c r="E23" s="14"/>
      <c r="F23" s="41" t="s">
        <v>7</v>
      </c>
      <c r="G23" s="62">
        <f>+Bilanz!G20</f>
        <v>67640.87000000001</v>
      </c>
      <c r="I23" s="15">
        <f>D23-G23</f>
        <v>1049.2899999999936</v>
      </c>
      <c r="J23" s="31">
        <f>(D23-G23)/G23</f>
        <v>0.015512662684557331</v>
      </c>
    </row>
    <row r="24" spans="1:10" ht="24.75" customHeight="1">
      <c r="A24" s="2" t="s">
        <v>46</v>
      </c>
      <c r="C24" s="2" t="s">
        <v>7</v>
      </c>
      <c r="D24" s="35">
        <f>+D23-D22</f>
        <v>1049.2899999999936</v>
      </c>
      <c r="E24" s="14"/>
      <c r="F24" s="2" t="s">
        <v>7</v>
      </c>
      <c r="G24" s="35">
        <f>+G23-G22</f>
        <v>-52589.249999999985</v>
      </c>
      <c r="I24" s="20">
        <f>D24-G24</f>
        <v>53638.53999999998</v>
      </c>
      <c r="J24" s="16">
        <f>(D24-G24)/G24</f>
        <v>-1.0199525568438415</v>
      </c>
    </row>
    <row r="25" ht="29.25" customHeight="1">
      <c r="I25" s="28"/>
    </row>
    <row r="26" ht="12.75">
      <c r="I26" s="28"/>
    </row>
    <row r="27" spans="1:10" ht="12.75">
      <c r="A27" s="63" t="s">
        <v>49</v>
      </c>
      <c r="C27" s="12" t="s">
        <v>7</v>
      </c>
      <c r="D27" s="64">
        <f>42571.05+5742.95</f>
        <v>48314</v>
      </c>
      <c r="F27" s="12" t="s">
        <v>7</v>
      </c>
      <c r="G27" s="64">
        <f>29668.85+3493.7</f>
        <v>33162.549999999996</v>
      </c>
      <c r="I27" s="20">
        <f>D27-G27</f>
        <v>15151.450000000004</v>
      </c>
      <c r="J27" s="16">
        <f>(D27-G27)/G27</f>
        <v>0.45688434695160673</v>
      </c>
    </row>
    <row r="28" spans="1:10" ht="12.75">
      <c r="A28" s="63" t="s">
        <v>50</v>
      </c>
      <c r="C28" s="12" t="s">
        <v>7</v>
      </c>
      <c r="D28" s="64">
        <v>56431.45</v>
      </c>
      <c r="F28" s="12" t="s">
        <v>7</v>
      </c>
      <c r="G28" s="64">
        <v>84442.15</v>
      </c>
      <c r="I28" s="20">
        <f>D28-G28</f>
        <v>-28010.699999999997</v>
      </c>
      <c r="J28" s="16">
        <f>(D28-G28)/G28</f>
        <v>-0.33171467093151935</v>
      </c>
    </row>
    <row r="29" spans="1:10" ht="12.75">
      <c r="A29" s="63"/>
      <c r="I29" s="20"/>
      <c r="J29" s="16"/>
    </row>
    <row r="30" spans="1:10" ht="12.75">
      <c r="A30" s="65" t="s">
        <v>51</v>
      </c>
      <c r="B30" s="66"/>
      <c r="C30" s="66" t="s">
        <v>7</v>
      </c>
      <c r="D30" s="67">
        <f>SUM(D27:D29)</f>
        <v>104745.45</v>
      </c>
      <c r="E30" s="19"/>
      <c r="F30" s="66" t="s">
        <v>7</v>
      </c>
      <c r="G30" s="67">
        <f>SUM(G27:G29)</f>
        <v>117604.69999999998</v>
      </c>
      <c r="I30" s="20">
        <f>D30-G30</f>
        <v>-12859.249999999985</v>
      </c>
      <c r="J30" s="16">
        <f>(D30-G30)/G30</f>
        <v>-0.10934299394496978</v>
      </c>
    </row>
    <row r="32" ht="12.75">
      <c r="D32" s="39"/>
    </row>
  </sheetData>
  <sheetProtection selectLockedCells="1" selectUnlockedCells="1"/>
  <mergeCells count="4">
    <mergeCell ref="G6:J6"/>
    <mergeCell ref="C9:D9"/>
    <mergeCell ref="F9:G9"/>
    <mergeCell ref="I9:J9"/>
  </mergeCells>
  <printOptions/>
  <pageMargins left="0.27569444444444446" right="0.27569444444444446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O17" sqref="O17"/>
    </sheetView>
  </sheetViews>
  <sheetFormatPr defaultColWidth="11.421875" defaultRowHeight="12.75"/>
  <cols>
    <col min="1" max="1" width="41.00390625" style="1" customWidth="1"/>
    <col min="2" max="2" width="9.7109375" style="1" customWidth="1"/>
    <col min="3" max="3" width="7.7109375" style="1" customWidth="1"/>
    <col min="4" max="4" width="11.7109375" style="1" customWidth="1"/>
    <col min="5" max="5" width="3.28125" style="1" customWidth="1"/>
    <col min="6" max="6" width="7.7109375" style="1" customWidth="1"/>
    <col min="7" max="7" width="11.7109375" style="1" customWidth="1"/>
    <col min="8" max="8" width="3.28125" style="1" customWidth="1"/>
    <col min="9" max="9" width="11.7109375" style="1" customWidth="1"/>
    <col min="10" max="10" width="7.7109375" style="1" customWidth="1"/>
    <col min="11" max="16384" width="10.7109375" style="1" customWidth="1"/>
  </cols>
  <sheetData>
    <row r="1" spans="1:3" ht="12.75">
      <c r="A1" s="2"/>
      <c r="B1" s="2"/>
      <c r="C1" s="2"/>
    </row>
    <row r="2" spans="1:3" ht="12.75">
      <c r="A2" s="2" t="s">
        <v>0</v>
      </c>
      <c r="B2" s="2"/>
      <c r="C2" s="2"/>
    </row>
    <row r="3" spans="1:3" ht="12.75">
      <c r="A3" s="3" t="s">
        <v>52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10" ht="12.75">
      <c r="A6" s="2" t="s">
        <v>52</v>
      </c>
      <c r="B6" s="2"/>
      <c r="C6" s="2"/>
      <c r="G6" s="4" t="s">
        <v>0</v>
      </c>
      <c r="H6" s="4"/>
      <c r="I6" s="4"/>
      <c r="J6" s="4"/>
    </row>
    <row r="9" spans="1:10" ht="33" customHeight="1">
      <c r="A9" s="5"/>
      <c r="B9" s="3"/>
      <c r="C9" s="58">
        <v>2016</v>
      </c>
      <c r="D9" s="58"/>
      <c r="E9" s="7"/>
      <c r="F9" s="58">
        <v>2015</v>
      </c>
      <c r="G9" s="58"/>
      <c r="H9" s="8"/>
      <c r="I9" s="9" t="s">
        <v>3</v>
      </c>
      <c r="J9" s="9"/>
    </row>
    <row r="10" spans="1:10" ht="12.75">
      <c r="A10" s="2"/>
      <c r="B10" s="2"/>
      <c r="C10" s="2"/>
      <c r="F10" s="2"/>
      <c r="I10" s="10"/>
      <c r="J10" s="10"/>
    </row>
    <row r="11" spans="1:10" ht="18" customHeight="1">
      <c r="A11" s="12" t="s">
        <v>53</v>
      </c>
      <c r="C11" s="51" t="s">
        <v>7</v>
      </c>
      <c r="D11" s="59">
        <v>20950.79</v>
      </c>
      <c r="E11" s="14"/>
      <c r="F11" s="51" t="s">
        <v>7</v>
      </c>
      <c r="G11" s="59">
        <f>2999.3+316</f>
        <v>3315.3</v>
      </c>
      <c r="I11" s="20">
        <f>D11-G11</f>
        <v>17635.49</v>
      </c>
      <c r="J11" s="16">
        <f>(D11-G11)/G11</f>
        <v>5.319425089735469</v>
      </c>
    </row>
    <row r="12" spans="1:10" ht="39" customHeight="1">
      <c r="A12" s="2" t="s">
        <v>54</v>
      </c>
      <c r="B12" s="19"/>
      <c r="C12" s="47" t="s">
        <v>7</v>
      </c>
      <c r="D12" s="68">
        <f>SUM(D11:D11)</f>
        <v>20950.79</v>
      </c>
      <c r="E12" s="19"/>
      <c r="F12" s="47" t="s">
        <v>7</v>
      </c>
      <c r="G12" s="68">
        <f>SUM(G11:G11)</f>
        <v>3315.3</v>
      </c>
      <c r="I12" s="20">
        <f>D12-G12</f>
        <v>17635.49</v>
      </c>
      <c r="J12" s="16">
        <f>(D12-G12)/G12</f>
        <v>5.319425089735469</v>
      </c>
    </row>
    <row r="13" spans="1:10" ht="30.75" customHeight="1">
      <c r="A13" s="2"/>
      <c r="C13" s="14"/>
      <c r="D13" s="14"/>
      <c r="E13" s="14"/>
      <c r="F13" s="14"/>
      <c r="G13" s="14"/>
      <c r="I13" s="20"/>
      <c r="J13" s="10"/>
    </row>
    <row r="14" spans="1:10" s="19" customFormat="1" ht="18" customHeight="1">
      <c r="A14" s="12" t="s">
        <v>33</v>
      </c>
      <c r="B14" s="14"/>
      <c r="C14" s="14" t="s">
        <v>7</v>
      </c>
      <c r="D14" s="59">
        <v>-20473.79</v>
      </c>
      <c r="E14" s="14"/>
      <c r="F14" s="14" t="s">
        <v>7</v>
      </c>
      <c r="G14" s="59">
        <v>-2999.3</v>
      </c>
      <c r="I14" s="20">
        <f>D14-G14</f>
        <v>-17474.49</v>
      </c>
      <c r="J14" s="16">
        <f>(D14-G14)/G14</f>
        <v>5.8261894442036475</v>
      </c>
    </row>
    <row r="15" spans="1:10" s="19" customFormat="1" ht="18" customHeight="1">
      <c r="A15" s="12" t="s">
        <v>34</v>
      </c>
      <c r="B15" s="14"/>
      <c r="C15" s="12" t="s">
        <v>7</v>
      </c>
      <c r="D15" s="59">
        <v>-477</v>
      </c>
      <c r="E15" s="14"/>
      <c r="F15" s="12" t="s">
        <v>7</v>
      </c>
      <c r="G15" s="59">
        <v>0</v>
      </c>
      <c r="I15" s="20">
        <f>D15-G15</f>
        <v>-477</v>
      </c>
      <c r="J15" s="16">
        <f>(D15-G15)/D15</f>
        <v>1</v>
      </c>
    </row>
    <row r="16" spans="1:10" s="19" customFormat="1" ht="18" customHeight="1">
      <c r="A16" s="12" t="s">
        <v>35</v>
      </c>
      <c r="B16" s="14"/>
      <c r="C16" s="12" t="s">
        <v>7</v>
      </c>
      <c r="D16" s="59">
        <v>0</v>
      </c>
      <c r="E16" s="14"/>
      <c r="F16" s="12" t="s">
        <v>7</v>
      </c>
      <c r="G16" s="59">
        <v>-316</v>
      </c>
      <c r="I16" s="20">
        <f>D16-G16</f>
        <v>316</v>
      </c>
      <c r="J16" s="16">
        <f>(D16-G16)/G16</f>
        <v>-1</v>
      </c>
    </row>
    <row r="17" spans="1:10" ht="39" customHeight="1">
      <c r="A17" s="2" t="s">
        <v>55</v>
      </c>
      <c r="B17" s="19"/>
      <c r="C17" s="2" t="s">
        <v>7</v>
      </c>
      <c r="D17" s="35">
        <f>SUM(D14:D16)</f>
        <v>-20950.79</v>
      </c>
      <c r="E17" s="19"/>
      <c r="F17" s="2" t="s">
        <v>7</v>
      </c>
      <c r="G17" s="35">
        <f>SUM(G14:G16)</f>
        <v>-3315.3</v>
      </c>
      <c r="I17" s="20">
        <f>D17-G17</f>
        <v>-17635.49</v>
      </c>
      <c r="J17" s="16">
        <f>(D17-G17)/G17</f>
        <v>5.319425089735469</v>
      </c>
    </row>
    <row r="18" ht="29.25" customHeight="1"/>
    <row r="20" spans="1:9" ht="12.75">
      <c r="A20" s="69"/>
      <c r="B20" s="70"/>
      <c r="C20" s="71"/>
      <c r="D20" s="70"/>
      <c r="E20" s="70"/>
      <c r="F20" s="71"/>
      <c r="G20" s="64"/>
      <c r="H20" s="70"/>
      <c r="I20" s="70"/>
    </row>
    <row r="21" spans="1:9" ht="12.75">
      <c r="A21" s="69"/>
      <c r="B21" s="70"/>
      <c r="C21" s="71"/>
      <c r="D21" s="70"/>
      <c r="E21" s="70"/>
      <c r="F21" s="71"/>
      <c r="G21" s="64"/>
      <c r="H21" s="70"/>
      <c r="I21" s="70"/>
    </row>
    <row r="22" spans="1:9" ht="12.75">
      <c r="A22" s="69"/>
      <c r="B22" s="70"/>
      <c r="C22" s="70"/>
      <c r="D22" s="70"/>
      <c r="E22" s="70"/>
      <c r="F22" s="70"/>
      <c r="G22" s="64"/>
      <c r="H22" s="70"/>
      <c r="I22" s="70"/>
    </row>
    <row r="23" spans="1:9" ht="12.75">
      <c r="A23" s="72"/>
      <c r="B23" s="73"/>
      <c r="C23" s="73"/>
      <c r="D23" s="73"/>
      <c r="E23" s="73"/>
      <c r="F23" s="73"/>
      <c r="G23" s="74"/>
      <c r="H23" s="70"/>
      <c r="I23" s="70"/>
    </row>
    <row r="24" spans="1:9" ht="12.75">
      <c r="A24" s="70"/>
      <c r="B24" s="70"/>
      <c r="C24" s="70"/>
      <c r="D24" s="70"/>
      <c r="E24" s="70"/>
      <c r="F24" s="70"/>
      <c r="G24" s="70"/>
      <c r="H24" s="70"/>
      <c r="I24" s="70"/>
    </row>
    <row r="25" spans="1:9" ht="12.75">
      <c r="A25" s="70"/>
      <c r="B25" s="70"/>
      <c r="C25" s="70"/>
      <c r="D25" s="70"/>
      <c r="E25" s="70"/>
      <c r="F25" s="70"/>
      <c r="G25" s="70"/>
      <c r="H25" s="70"/>
      <c r="I25" s="70"/>
    </row>
  </sheetData>
  <sheetProtection selectLockedCells="1" selectUnlockedCells="1"/>
  <mergeCells count="4">
    <mergeCell ref="G6:J6"/>
    <mergeCell ref="C9:D9"/>
    <mergeCell ref="F9:G9"/>
    <mergeCell ref="I9:J9"/>
  </mergeCells>
  <printOptions/>
  <pageMargins left="0.27569444444444446" right="0.27569444444444446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 Moldoveanu</cp:lastModifiedBy>
  <dcterms:modified xsi:type="dcterms:W3CDTF">2017-10-02T11:41:29Z</dcterms:modified>
  <cp:category/>
  <cp:version/>
  <cp:contentType/>
  <cp:contentStatus/>
</cp:coreProperties>
</file>